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hardy\Desktop\library\"/>
    </mc:Choice>
  </mc:AlternateContent>
  <bookViews>
    <workbookView xWindow="0" yWindow="0" windowWidth="28800" windowHeight="12885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Print_Area" localSheetId="0">A!$A$1:$H$91</definedName>
  </definedNames>
  <calcPr calcId="162913"/>
</workbook>
</file>

<file path=xl/calcChain.xml><?xml version="1.0" encoding="utf-8"?>
<calcChain xmlns="http://schemas.openxmlformats.org/spreadsheetml/2006/main">
  <c r="H60" i="1" l="1"/>
  <c r="H40" i="1"/>
  <c r="H75" i="1"/>
  <c r="H72" i="1"/>
  <c r="H70" i="1"/>
  <c r="H61" i="1"/>
  <c r="H53" i="1"/>
  <c r="H67" i="1"/>
  <c r="H58" i="1"/>
  <c r="H57" i="1"/>
  <c r="H55" i="1"/>
  <c r="H54" i="1"/>
  <c r="H51" i="1"/>
  <c r="H50" i="1"/>
  <c r="H49" i="1"/>
  <c r="H47" i="1"/>
  <c r="H41" i="1"/>
  <c r="H38" i="1"/>
  <c r="H37" i="1"/>
  <c r="H36" i="1"/>
  <c r="H35" i="1"/>
  <c r="H34" i="1"/>
  <c r="H33" i="1"/>
  <c r="H39" i="1"/>
  <c r="H29" i="1" l="1"/>
  <c r="H69" i="1"/>
  <c r="H83" i="1" l="1"/>
  <c r="H82" i="1"/>
  <c r="H46" i="1"/>
  <c r="H19" i="1"/>
  <c r="H45" i="1"/>
  <c r="H48" i="1"/>
  <c r="H20" i="1"/>
  <c r="H21" i="1"/>
  <c r="H22" i="1"/>
  <c r="H23" i="1"/>
  <c r="H24" i="1"/>
  <c r="H25" i="1"/>
  <c r="H26" i="1"/>
  <c r="H28" i="1"/>
  <c r="H68" i="1"/>
  <c r="H64" i="1"/>
  <c r="H42" i="1"/>
  <c r="H52" i="1"/>
  <c r="H56" i="1"/>
  <c r="H59" i="1"/>
  <c r="H62" i="1"/>
  <c r="H63" i="1"/>
  <c r="H65" i="1"/>
  <c r="H66" i="1"/>
  <c r="H71" i="1"/>
  <c r="H73" i="1"/>
  <c r="H74" i="1"/>
  <c r="H76" i="1"/>
  <c r="H77" i="1"/>
  <c r="H78" i="1"/>
  <c r="H84" i="1" l="1"/>
  <c r="H30" i="1"/>
  <c r="H79" i="1" l="1"/>
  <c r="H14" i="1" s="1"/>
  <c r="H15" i="1" l="1"/>
  <c r="H13" i="1"/>
  <c r="H12" i="1"/>
  <c r="H16" i="1" l="1"/>
  <c r="H87" i="1" l="1"/>
  <c r="H88" i="1" l="1"/>
  <c r="H89" i="1" l="1"/>
  <c r="H90" i="1" s="1"/>
  <c r="H91" i="1" s="1"/>
</calcChain>
</file>

<file path=xl/sharedStrings.xml><?xml version="1.0" encoding="utf-8"?>
<sst xmlns="http://schemas.openxmlformats.org/spreadsheetml/2006/main" count="170" uniqueCount="110">
  <si>
    <t>OPINION OF PROBABLE CONSTRUCTION COST</t>
  </si>
  <si>
    <t>CKA  Castellaw Kom Architects</t>
  </si>
  <si>
    <t xml:space="preserve"> </t>
  </si>
  <si>
    <t>850 Main Street</t>
  </si>
  <si>
    <t>Lewiston, Idaho</t>
  </si>
  <si>
    <t>Division</t>
  </si>
  <si>
    <t>Description</t>
  </si>
  <si>
    <t>Units</t>
  </si>
  <si>
    <t>Quantity</t>
  </si>
  <si>
    <t>Unit Cost</t>
  </si>
  <si>
    <t>Cost</t>
  </si>
  <si>
    <t>General Conditions</t>
  </si>
  <si>
    <t>Div. 1</t>
  </si>
  <si>
    <t>Mobilization</t>
  </si>
  <si>
    <t>Lump Sum</t>
  </si>
  <si>
    <t>Project</t>
  </si>
  <si>
    <t>Bonds/ Insurance/Fees/Permits</t>
  </si>
  <si>
    <t>General Conditions Subtotal</t>
  </si>
  <si>
    <t>SF</t>
  </si>
  <si>
    <t>LF</t>
  </si>
  <si>
    <t>Allowance</t>
  </si>
  <si>
    <t>EA</t>
  </si>
  <si>
    <t>Misc. Soffit framing</t>
  </si>
  <si>
    <t>Wall Sheathing</t>
  </si>
  <si>
    <t xml:space="preserve">SF </t>
  </si>
  <si>
    <t>Roof Sheathing</t>
  </si>
  <si>
    <t>Roof Blocking</t>
  </si>
  <si>
    <t>Interior Blocking &amp; Backing</t>
  </si>
  <si>
    <t>Roof Trusses-Common</t>
  </si>
  <si>
    <t>Rigid Insulation @ Foundation Wall</t>
  </si>
  <si>
    <t>Misc Roof Specialties</t>
  </si>
  <si>
    <t>Joint Sealers</t>
  </si>
  <si>
    <t xml:space="preserve">Lump Sum </t>
  </si>
  <si>
    <t>Mtl Drs &amp; Frms- Exterior (w/ Hrdwr)</t>
  </si>
  <si>
    <t>Gypsum Wall Board- Int. Walls</t>
  </si>
  <si>
    <t>Painting (Interior)</t>
  </si>
  <si>
    <t>Painting (Exterior)</t>
  </si>
  <si>
    <t>Painting/Staining- Doors &amp; Frames</t>
  </si>
  <si>
    <t>Building Subtotal</t>
  </si>
  <si>
    <t>Construction Subtotal</t>
  </si>
  <si>
    <t>Total Opinion of Probable Construction Related Costs</t>
  </si>
  <si>
    <r>
      <t xml:space="preserve">Project Phase: </t>
    </r>
    <r>
      <rPr>
        <sz val="11"/>
        <rFont val="Times New Roman"/>
        <family val="1"/>
      </rPr>
      <t>Schematic Design</t>
    </r>
  </si>
  <si>
    <t>Sales Tax</t>
  </si>
  <si>
    <t>Blown Insulation @ Roof</t>
  </si>
  <si>
    <t>Gutters and Downspouts</t>
  </si>
  <si>
    <t>Gypsum Ceilings</t>
  </si>
  <si>
    <t>Clear, Grub &amp; Stock Top Soil</t>
  </si>
  <si>
    <t>CY</t>
  </si>
  <si>
    <t>Grading</t>
  </si>
  <si>
    <t>Compacted Balast Allowance</t>
  </si>
  <si>
    <t>Backfill at foundation walls</t>
  </si>
  <si>
    <t>Drain Tile (4")</t>
  </si>
  <si>
    <t>Utilities - Sewer (4" service)</t>
  </si>
  <si>
    <t>Site Work Subtotal</t>
  </si>
  <si>
    <t>Utilities - Water (1" service line)</t>
  </si>
  <si>
    <t>Lap and T111 Siding</t>
  </si>
  <si>
    <t>Design Contingency</t>
  </si>
  <si>
    <t>Concrete Floor Sealer</t>
  </si>
  <si>
    <t>Shell Addition Only</t>
  </si>
  <si>
    <t>Orofino, Idaho</t>
  </si>
  <si>
    <t>Demo Existing House, Utilities, Site</t>
  </si>
  <si>
    <t>Excavation at Addition</t>
  </si>
  <si>
    <t>Gravel Base- 4" at footings and slabs</t>
  </si>
  <si>
    <t>Perimeter Ftg &amp; Fdn (w/ forms &amp; reinf)</t>
  </si>
  <si>
    <t>Interior pad ftgs (w/ forms &amp; reinf)</t>
  </si>
  <si>
    <t>Slab On Grade (w/ reinf.)</t>
  </si>
  <si>
    <t>Shell Building Site Work</t>
  </si>
  <si>
    <t>Shell Building Mechanical and Electrical</t>
  </si>
  <si>
    <t>Electrical (Rough-In)</t>
  </si>
  <si>
    <t>Mechanical (Rough-In)</t>
  </si>
  <si>
    <t>General Conditions - Overhead</t>
  </si>
  <si>
    <t>General Conditions - Profit</t>
  </si>
  <si>
    <t>Demo at Existing Building</t>
  </si>
  <si>
    <t>Shell Building Costs</t>
  </si>
  <si>
    <t>Div. 2</t>
  </si>
  <si>
    <t>Div 2.</t>
  </si>
  <si>
    <t>Div. 3</t>
  </si>
  <si>
    <t>Dispose of unsuitable debris</t>
  </si>
  <si>
    <t>Demo portion of roofing / trusses</t>
  </si>
  <si>
    <t>Temporary shoring</t>
  </si>
  <si>
    <t>Demo Work Subtotal</t>
  </si>
  <si>
    <t>Demo conc. slab for new column</t>
  </si>
  <si>
    <t>Misc. Mechanical Demo</t>
  </si>
  <si>
    <t>Misc. Electrical Demo</t>
  </si>
  <si>
    <t>Misc. Demo - Other</t>
  </si>
  <si>
    <t>Misc. Patch and Repair</t>
  </si>
  <si>
    <t>Trenching for new plumbing</t>
  </si>
  <si>
    <t>Div. 5</t>
  </si>
  <si>
    <t>Structural steel columns</t>
  </si>
  <si>
    <t>Div. 6</t>
  </si>
  <si>
    <t>Glu-lam beams</t>
  </si>
  <si>
    <t>Exterior framed 2x6 walls</t>
  </si>
  <si>
    <t>Roof Overbuild Areas</t>
  </si>
  <si>
    <t>Div. 7</t>
  </si>
  <si>
    <t>Soffit and Fascia - Finish</t>
  </si>
  <si>
    <t>Metal panel roofing</t>
  </si>
  <si>
    <t>Div. 8</t>
  </si>
  <si>
    <t>Alum. Entry (pair doors) w/ Hrdwr</t>
  </si>
  <si>
    <t>Vinyl Exterior Window</t>
  </si>
  <si>
    <t>Div. 9</t>
  </si>
  <si>
    <t>Mechanical / Electrical Subtotal</t>
  </si>
  <si>
    <t>(materials only)</t>
  </si>
  <si>
    <t>Est. Cost / SF</t>
  </si>
  <si>
    <t>Batt Insulation - Exterior Walls</t>
  </si>
  <si>
    <t>Wd Dr, Frm, Hrdwr</t>
  </si>
  <si>
    <t>Vapor Barrier - Wall</t>
  </si>
  <si>
    <t>Vapor Barrier - Ceiling</t>
  </si>
  <si>
    <t>Retention pond - fdn / roof drain</t>
  </si>
  <si>
    <t>August 12, 2016</t>
  </si>
  <si>
    <t>Clearwater Memorial Public Library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</si>
</sst>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2"/>
      <name val="Arial MT"/>
    </font>
    <font>
      <b/>
      <sz val="12"/>
      <color indexed="8"/>
      <name val="TimesNewRomanPS"/>
    </font>
    <font>
      <b/>
      <sz val="12"/>
      <color indexed="8"/>
      <name val="Arial MT"/>
    </font>
    <font>
      <sz val="12"/>
      <color indexed="8"/>
      <name val="TimesNewRomanPS"/>
    </font>
    <font>
      <sz val="10"/>
      <color indexed="8"/>
      <name val="TimesNewRomanPS"/>
    </font>
    <font>
      <sz val="12"/>
      <name val="Times New Roman"/>
      <family val="1"/>
    </font>
    <font>
      <b/>
      <shadow/>
      <sz val="12"/>
      <color indexed="8"/>
      <name val="TimesNewRomanPS"/>
    </font>
    <font>
      <shadow/>
      <sz val="12"/>
      <color indexed="8"/>
      <name val="Arial MT"/>
    </font>
    <font>
      <shadow/>
      <sz val="12"/>
      <color indexed="8"/>
      <name val="TimesNewRomanPS"/>
    </font>
    <font>
      <sz val="8"/>
      <name val="Arial MT"/>
    </font>
    <font>
      <sz val="11"/>
      <name val="Times New Roman"/>
      <family val="1"/>
    </font>
    <font>
      <sz val="12"/>
      <name val="TimesNewRomanPS"/>
    </font>
    <font>
      <i/>
      <sz val="12"/>
      <color indexed="8"/>
      <name val="TimesNewRomanP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1" xfId="0" applyNumberFormat="1" applyBorder="1"/>
    <xf numFmtId="0" fontId="1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0" fillId="0" borderId="2" xfId="0" applyNumberFormat="1" applyBorder="1"/>
    <xf numFmtId="0" fontId="1" fillId="0" borderId="0" xfId="0" applyNumberFormat="1" applyFont="1" applyAlignment="1">
      <alignment horizontal="right"/>
    </xf>
    <xf numFmtId="0" fontId="3" fillId="0" borderId="1" xfId="0" applyNumberFormat="1" applyFont="1" applyBorder="1" applyAlignment="1"/>
    <xf numFmtId="0" fontId="3" fillId="0" borderId="0" xfId="0" applyFont="1" applyAlignment="1">
      <alignment horizontal="right"/>
    </xf>
    <xf numFmtId="10" fontId="3" fillId="0" borderId="0" xfId="0" applyNumberFormat="1" applyFont="1" applyAlignment="1"/>
    <xf numFmtId="164" fontId="3" fillId="0" borderId="0" xfId="0" applyNumberFormat="1" applyFont="1" applyAlignment="1"/>
    <xf numFmtId="0" fontId="1" fillId="0" borderId="3" xfId="0" applyFont="1" applyBorder="1" applyAlignment="1"/>
    <xf numFmtId="0" fontId="3" fillId="0" borderId="1" xfId="0" applyFont="1" applyBorder="1" applyAlignment="1"/>
    <xf numFmtId="164" fontId="1" fillId="0" borderId="1" xfId="0" applyNumberFormat="1" applyFont="1" applyBorder="1" applyAlignment="1"/>
    <xf numFmtId="3" fontId="3" fillId="0" borderId="0" xfId="0" applyNumberFormat="1" applyFont="1" applyAlignment="1"/>
    <xf numFmtId="0" fontId="6" fillId="0" borderId="3" xfId="0" applyFont="1" applyBorder="1" applyAlignment="1"/>
    <xf numFmtId="0" fontId="7" fillId="0" borderId="1" xfId="0" applyFont="1" applyBorder="1" applyAlignment="1"/>
    <xf numFmtId="164" fontId="6" fillId="0" borderId="1" xfId="0" applyNumberFormat="1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 applyAlignment="1"/>
    <xf numFmtId="164" fontId="8" fillId="0" borderId="0" xfId="0" applyNumberFormat="1" applyFont="1" applyAlignment="1"/>
    <xf numFmtId="0" fontId="0" fillId="0" borderId="2" xfId="0" applyBorder="1" applyAlignment="1"/>
    <xf numFmtId="164" fontId="6" fillId="0" borderId="0" xfId="0" applyNumberFormat="1" applyFont="1" applyAlignment="1"/>
    <xf numFmtId="0" fontId="0" fillId="0" borderId="0" xfId="0" applyAlignment="1"/>
    <xf numFmtId="0" fontId="0" fillId="0" borderId="0" xfId="0" applyNumberFormat="1" applyBorder="1"/>
    <xf numFmtId="0" fontId="5" fillId="0" borderId="4" xfId="0" applyFont="1" applyBorder="1" applyAlignment="1"/>
    <xf numFmtId="0" fontId="0" fillId="0" borderId="5" xfId="0" applyNumberFormat="1" applyBorder="1"/>
    <xf numFmtId="0" fontId="0" fillId="0" borderId="6" xfId="0" applyNumberFormat="1" applyBorder="1"/>
    <xf numFmtId="0" fontId="11" fillId="0" borderId="0" xfId="0" applyFont="1" applyAlignment="1"/>
    <xf numFmtId="0" fontId="12" fillId="0" borderId="1" xfId="0" applyFont="1" applyBorder="1" applyAlignment="1"/>
    <xf numFmtId="164" fontId="12" fillId="0" borderId="1" xfId="0" applyNumberFormat="1" applyFont="1" applyBorder="1" applyAlignment="1"/>
    <xf numFmtId="0" fontId="3" fillId="0" borderId="0" xfId="0" applyNumberFormat="1" applyFont="1" applyBorder="1" applyAlignment="1"/>
    <xf numFmtId="0" fontId="1" fillId="0" borderId="7" xfId="0" applyFont="1" applyBorder="1" applyAlignment="1"/>
    <xf numFmtId="9" fontId="8" fillId="0" borderId="0" xfId="0" applyNumberFormat="1" applyFont="1" applyAlignment="1"/>
    <xf numFmtId="164" fontId="3" fillId="0" borderId="1" xfId="0" applyNumberFormat="1" applyFont="1" applyBorder="1" applyAlignment="1"/>
    <xf numFmtId="0" fontId="3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91"/>
  <sheetViews>
    <sheetView tabSelected="1" showOutlineSymbols="0" topLeftCell="A19" zoomScale="87" workbookViewId="0">
      <selection activeCell="C6" sqref="C6"/>
    </sheetView>
  </sheetViews>
  <sheetFormatPr defaultColWidth="9.6640625" defaultRowHeight="15"/>
  <cols>
    <col min="1" max="1" width="7.6640625" customWidth="1"/>
    <col min="2" max="3" width="9.6640625" customWidth="1"/>
    <col min="4" max="4" width="10.6640625" customWidth="1"/>
    <col min="5" max="5" width="9.6640625" customWidth="1"/>
    <col min="6" max="6" width="7.6640625" customWidth="1"/>
    <col min="7" max="7" width="8.6640625" customWidth="1"/>
    <col min="8" max="8" width="12.6640625" customWidth="1"/>
    <col min="9" max="9" width="3.6640625" customWidth="1"/>
  </cols>
  <sheetData>
    <row r="1" spans="1:9" ht="15.75">
      <c r="A1" s="1" t="s">
        <v>0</v>
      </c>
      <c r="B1" s="2"/>
      <c r="C1" s="2"/>
      <c r="D1" s="2"/>
      <c r="E1" s="2"/>
    </row>
    <row r="2" spans="1:9">
      <c r="A2" s="3"/>
      <c r="B2" s="3"/>
      <c r="C2" s="3"/>
      <c r="D2" s="3"/>
      <c r="E2" s="3"/>
    </row>
    <row r="3" spans="1:9" ht="15.75">
      <c r="A3" s="4" t="s">
        <v>109</v>
      </c>
      <c r="F3" s="5" t="s">
        <v>1</v>
      </c>
    </row>
    <row r="4" spans="1:9" ht="15.75">
      <c r="A4" s="4" t="s">
        <v>58</v>
      </c>
      <c r="F4" s="5" t="s">
        <v>3</v>
      </c>
      <c r="G4" s="5"/>
      <c r="H4" s="5"/>
    </row>
    <row r="5" spans="1:9" ht="15.75">
      <c r="A5" s="6" t="s">
        <v>59</v>
      </c>
      <c r="F5" s="5" t="s">
        <v>4</v>
      </c>
    </row>
    <row r="7" spans="1:9" ht="15.75">
      <c r="A7" s="39" t="s">
        <v>108</v>
      </c>
      <c r="C7" s="7"/>
      <c r="F7" s="29" t="s">
        <v>41</v>
      </c>
      <c r="G7" s="30"/>
      <c r="H7" s="31"/>
      <c r="I7" s="28"/>
    </row>
    <row r="9" spans="1:9" ht="15.75">
      <c r="A9" s="1" t="s">
        <v>5</v>
      </c>
      <c r="B9" s="1" t="s">
        <v>6</v>
      </c>
      <c r="C9" s="1"/>
      <c r="D9" s="1"/>
      <c r="E9" s="1" t="s">
        <v>7</v>
      </c>
      <c r="F9" s="9" t="s">
        <v>8</v>
      </c>
      <c r="G9" s="9" t="s">
        <v>9</v>
      </c>
      <c r="H9" s="9" t="s">
        <v>10</v>
      </c>
    </row>
    <row r="10" spans="1:9" ht="15.75">
      <c r="A10" s="10"/>
      <c r="B10" s="10"/>
      <c r="C10" s="10"/>
      <c r="D10" s="10"/>
      <c r="E10" s="10"/>
      <c r="F10" s="10"/>
      <c r="G10" s="10"/>
      <c r="H10" s="10"/>
    </row>
    <row r="11" spans="1:9" ht="15.75">
      <c r="A11" s="1" t="s">
        <v>11</v>
      </c>
    </row>
    <row r="12" spans="1:9" ht="15.75">
      <c r="A12" s="6" t="s">
        <v>12</v>
      </c>
      <c r="B12" s="6" t="s">
        <v>13</v>
      </c>
      <c r="C12" s="6"/>
      <c r="D12" s="6"/>
      <c r="E12" s="6" t="s">
        <v>14</v>
      </c>
      <c r="F12" s="11" t="s">
        <v>15</v>
      </c>
      <c r="G12" s="12">
        <v>7.4999999999999997E-3</v>
      </c>
      <c r="H12" s="13">
        <f>(H30+H42+H79+H84)*G12</f>
        <v>1258.6934999999999</v>
      </c>
    </row>
    <row r="13" spans="1:9" ht="15.75">
      <c r="A13" s="6"/>
      <c r="B13" s="6" t="s">
        <v>16</v>
      </c>
      <c r="C13" s="6"/>
      <c r="D13" s="6"/>
      <c r="E13" s="6" t="s">
        <v>14</v>
      </c>
      <c r="F13" s="11" t="s">
        <v>15</v>
      </c>
      <c r="G13" s="12">
        <v>0.05</v>
      </c>
      <c r="H13" s="13">
        <f>(H30+H42+H79+H84)*G13</f>
        <v>8391.2899999999991</v>
      </c>
    </row>
    <row r="14" spans="1:9" ht="15.75">
      <c r="A14" s="6"/>
      <c r="B14" s="6" t="s">
        <v>70</v>
      </c>
      <c r="C14" s="6"/>
      <c r="D14" s="6"/>
      <c r="E14" s="6" t="s">
        <v>14</v>
      </c>
      <c r="F14" s="11" t="s">
        <v>15</v>
      </c>
      <c r="G14" s="12">
        <v>0.05</v>
      </c>
      <c r="H14" s="13">
        <f>(H30+H42+H79+H84)*G14</f>
        <v>8391.2899999999991</v>
      </c>
    </row>
    <row r="15" spans="1:9" ht="15.75">
      <c r="B15" s="6" t="s">
        <v>71</v>
      </c>
      <c r="C15" s="6"/>
      <c r="D15" s="6"/>
      <c r="E15" s="6" t="s">
        <v>14</v>
      </c>
      <c r="F15" s="11" t="s">
        <v>15</v>
      </c>
      <c r="G15" s="12">
        <v>0.08</v>
      </c>
      <c r="H15" s="13">
        <f>(H30+H42+H79+H84)*G15</f>
        <v>13426.063999999998</v>
      </c>
    </row>
    <row r="16" spans="1:9" ht="15.75">
      <c r="B16" s="14" t="s">
        <v>17</v>
      </c>
      <c r="C16" s="15"/>
      <c r="D16" s="15"/>
      <c r="E16" s="15"/>
      <c r="F16" s="15"/>
      <c r="G16" s="15"/>
      <c r="H16" s="16">
        <f>SUM(H12:H15)</f>
        <v>31467.337499999994</v>
      </c>
      <c r="I16" s="8"/>
    </row>
    <row r="17" spans="1:9" ht="15.75">
      <c r="B17" s="10"/>
      <c r="C17" s="10"/>
      <c r="D17" s="10"/>
      <c r="E17" s="10"/>
      <c r="F17" s="10"/>
      <c r="G17" s="10"/>
      <c r="H17" s="10"/>
    </row>
    <row r="18" spans="1:9" ht="15.75">
      <c r="A18" s="1" t="s">
        <v>66</v>
      </c>
      <c r="D18" s="5"/>
      <c r="E18" s="5"/>
      <c r="F18" s="5"/>
      <c r="G18" s="5"/>
      <c r="H18" s="5"/>
      <c r="I18" s="5"/>
    </row>
    <row r="19" spans="1:9" ht="15.75">
      <c r="A19" t="s">
        <v>74</v>
      </c>
      <c r="B19" s="6" t="s">
        <v>60</v>
      </c>
      <c r="C19" s="6"/>
      <c r="D19" s="6"/>
      <c r="E19" s="6" t="s">
        <v>14</v>
      </c>
      <c r="F19" s="6">
        <v>1</v>
      </c>
      <c r="G19" s="17">
        <v>10000</v>
      </c>
      <c r="H19" s="13">
        <f t="shared" ref="H19" si="0">F19*G19</f>
        <v>10000</v>
      </c>
    </row>
    <row r="20" spans="1:9" ht="15.75">
      <c r="B20" s="6" t="s">
        <v>46</v>
      </c>
      <c r="C20" s="6"/>
      <c r="D20" s="6"/>
      <c r="E20" s="6" t="s">
        <v>47</v>
      </c>
      <c r="F20" s="6">
        <v>110</v>
      </c>
      <c r="G20" s="6">
        <v>4.5</v>
      </c>
      <c r="H20" s="13">
        <f t="shared" ref="H20:H26" si="1">F20*G20</f>
        <v>495</v>
      </c>
    </row>
    <row r="21" spans="1:9" ht="15.75">
      <c r="B21" s="6" t="s">
        <v>61</v>
      </c>
      <c r="C21" s="6"/>
      <c r="D21" s="6"/>
      <c r="E21" s="6" t="s">
        <v>47</v>
      </c>
      <c r="F21" s="6">
        <v>220</v>
      </c>
      <c r="G21" s="6">
        <v>22.75</v>
      </c>
      <c r="H21" s="13">
        <f>F21*G21</f>
        <v>5005</v>
      </c>
    </row>
    <row r="22" spans="1:9" ht="15.75">
      <c r="B22" s="6" t="s">
        <v>48</v>
      </c>
      <c r="C22" s="6"/>
      <c r="D22" s="6"/>
      <c r="E22" s="6" t="s">
        <v>18</v>
      </c>
      <c r="F22" s="6">
        <v>3014</v>
      </c>
      <c r="G22" s="6">
        <v>0.8</v>
      </c>
      <c r="H22" s="13">
        <f t="shared" si="1"/>
        <v>2411.2000000000003</v>
      </c>
    </row>
    <row r="23" spans="1:9" ht="15.75">
      <c r="B23" s="6" t="s">
        <v>49</v>
      </c>
      <c r="E23" s="6" t="s">
        <v>47</v>
      </c>
      <c r="F23" s="6">
        <v>55</v>
      </c>
      <c r="G23" s="6">
        <v>8</v>
      </c>
      <c r="H23" s="13">
        <f t="shared" si="1"/>
        <v>440</v>
      </c>
    </row>
    <row r="24" spans="1:9" ht="15.75">
      <c r="B24" s="6" t="s">
        <v>62</v>
      </c>
      <c r="E24" s="6" t="s">
        <v>18</v>
      </c>
      <c r="F24" s="6">
        <v>3014</v>
      </c>
      <c r="G24" s="6">
        <v>0.6</v>
      </c>
      <c r="H24" s="13">
        <f t="shared" si="1"/>
        <v>1808.3999999999999</v>
      </c>
    </row>
    <row r="25" spans="1:9" ht="15.75">
      <c r="B25" s="6" t="s">
        <v>50</v>
      </c>
      <c r="E25" s="6" t="s">
        <v>47</v>
      </c>
      <c r="F25" s="6">
        <v>54</v>
      </c>
      <c r="G25" s="6">
        <v>8</v>
      </c>
      <c r="H25" s="13">
        <f>F25*G25</f>
        <v>432</v>
      </c>
    </row>
    <row r="26" spans="1:9" ht="15.75">
      <c r="B26" s="6" t="s">
        <v>51</v>
      </c>
      <c r="E26" s="6" t="s">
        <v>19</v>
      </c>
      <c r="F26" s="6">
        <v>213</v>
      </c>
      <c r="G26" s="6">
        <v>1.4</v>
      </c>
      <c r="H26" s="13">
        <f t="shared" si="1"/>
        <v>298.2</v>
      </c>
    </row>
    <row r="27" spans="1:9" ht="15.75">
      <c r="B27" s="32" t="s">
        <v>54</v>
      </c>
      <c r="C27" s="6"/>
      <c r="D27" s="6"/>
      <c r="E27" s="6" t="s">
        <v>20</v>
      </c>
      <c r="F27" s="6"/>
      <c r="G27" s="6"/>
      <c r="H27" s="13">
        <v>500</v>
      </c>
    </row>
    <row r="28" spans="1:9" ht="15.75">
      <c r="B28" s="6" t="s">
        <v>52</v>
      </c>
      <c r="C28" s="6"/>
      <c r="D28" s="6"/>
      <c r="E28" s="6" t="s">
        <v>19</v>
      </c>
      <c r="F28" s="6">
        <v>100</v>
      </c>
      <c r="G28" s="6">
        <v>35</v>
      </c>
      <c r="H28" s="13">
        <f>F28*G28</f>
        <v>3500</v>
      </c>
    </row>
    <row r="29" spans="1:9" ht="15.75">
      <c r="B29" s="32" t="s">
        <v>107</v>
      </c>
      <c r="C29" s="6"/>
      <c r="D29" s="6"/>
      <c r="E29" s="6" t="s">
        <v>14</v>
      </c>
      <c r="F29" s="6">
        <v>1</v>
      </c>
      <c r="G29" s="17">
        <v>1500</v>
      </c>
      <c r="H29" s="13">
        <f>F29*G29</f>
        <v>1500</v>
      </c>
    </row>
    <row r="30" spans="1:9" ht="15.75">
      <c r="B30" s="36" t="s">
        <v>53</v>
      </c>
      <c r="C30" s="15"/>
      <c r="D30" s="15"/>
      <c r="E30" s="33" t="s">
        <v>2</v>
      </c>
      <c r="F30" s="34" t="s">
        <v>2</v>
      </c>
      <c r="G30" s="15"/>
      <c r="H30" s="16">
        <f>SUM(H19:H29)</f>
        <v>26389.800000000003</v>
      </c>
      <c r="I30" s="28"/>
    </row>
    <row r="31" spans="1:9" ht="15.75">
      <c r="B31" s="5"/>
      <c r="C31" s="10"/>
      <c r="D31" s="10"/>
      <c r="E31" s="10"/>
      <c r="F31" s="10"/>
      <c r="G31" s="10"/>
      <c r="H31" s="10"/>
      <c r="I31" s="35"/>
    </row>
    <row r="32" spans="1:9" ht="15.75">
      <c r="A32" s="1" t="s">
        <v>72</v>
      </c>
      <c r="D32" s="5"/>
      <c r="E32" s="5"/>
      <c r="F32" s="5"/>
      <c r="G32" s="5"/>
      <c r="H32" s="5"/>
      <c r="I32" s="5"/>
    </row>
    <row r="33" spans="1:9" ht="15.75">
      <c r="A33" t="s">
        <v>75</v>
      </c>
      <c r="B33" s="6" t="s">
        <v>78</v>
      </c>
      <c r="C33" s="6"/>
      <c r="D33" s="6"/>
      <c r="E33" s="6" t="s">
        <v>18</v>
      </c>
      <c r="F33" s="6">
        <v>400</v>
      </c>
      <c r="G33" s="6">
        <v>2</v>
      </c>
      <c r="H33" s="13">
        <f>F33*G33</f>
        <v>800</v>
      </c>
    </row>
    <row r="34" spans="1:9" ht="15.75">
      <c r="B34" s="6" t="s">
        <v>79</v>
      </c>
      <c r="C34" s="6"/>
      <c r="D34" s="6"/>
      <c r="E34" s="6" t="s">
        <v>14</v>
      </c>
      <c r="F34" s="6">
        <v>1</v>
      </c>
      <c r="G34" s="6">
        <v>250</v>
      </c>
      <c r="H34" s="13">
        <f t="shared" ref="H34:H35" si="2">F34*G34</f>
        <v>250</v>
      </c>
    </row>
    <row r="35" spans="1:9" ht="15.75">
      <c r="B35" s="6" t="s">
        <v>81</v>
      </c>
      <c r="E35" s="6" t="s">
        <v>18</v>
      </c>
      <c r="F35" s="6">
        <v>72</v>
      </c>
      <c r="G35" s="6">
        <v>3</v>
      </c>
      <c r="H35" s="13">
        <f t="shared" si="2"/>
        <v>216</v>
      </c>
    </row>
    <row r="36" spans="1:9" ht="15.75">
      <c r="B36" s="6" t="s">
        <v>82</v>
      </c>
      <c r="E36" s="6" t="s">
        <v>14</v>
      </c>
      <c r="F36" s="6">
        <v>1</v>
      </c>
      <c r="G36" s="6">
        <v>0</v>
      </c>
      <c r="H36" s="13">
        <f t="shared" ref="H36" si="3">F36*G36</f>
        <v>0</v>
      </c>
    </row>
    <row r="37" spans="1:9" ht="15.75">
      <c r="B37" s="32" t="s">
        <v>83</v>
      </c>
      <c r="C37" s="6"/>
      <c r="D37" s="6"/>
      <c r="E37" s="6" t="s">
        <v>14</v>
      </c>
      <c r="F37" s="6">
        <v>1</v>
      </c>
      <c r="G37" s="6">
        <v>250</v>
      </c>
      <c r="H37" s="13">
        <f t="shared" ref="H37:H40" si="4">F37*G37</f>
        <v>250</v>
      </c>
    </row>
    <row r="38" spans="1:9" ht="15.75">
      <c r="B38" s="6" t="s">
        <v>84</v>
      </c>
      <c r="C38" s="6"/>
      <c r="D38" s="6"/>
      <c r="E38" s="6" t="s">
        <v>14</v>
      </c>
      <c r="F38" s="6">
        <v>1</v>
      </c>
      <c r="G38" s="6">
        <v>150</v>
      </c>
      <c r="H38" s="13">
        <f t="shared" si="4"/>
        <v>150</v>
      </c>
    </row>
    <row r="39" spans="1:9" ht="15.75">
      <c r="B39" s="6" t="s">
        <v>77</v>
      </c>
      <c r="C39" s="6"/>
      <c r="D39" s="6"/>
      <c r="E39" s="6" t="s">
        <v>14</v>
      </c>
      <c r="F39" s="6">
        <v>1</v>
      </c>
      <c r="G39" s="17">
        <v>400</v>
      </c>
      <c r="H39" s="13">
        <f t="shared" si="4"/>
        <v>400</v>
      </c>
    </row>
    <row r="40" spans="1:9" ht="15.75">
      <c r="A40" s="6" t="s">
        <v>96</v>
      </c>
      <c r="B40" s="6" t="s">
        <v>104</v>
      </c>
      <c r="C40" s="6"/>
      <c r="D40" s="6"/>
      <c r="E40" s="6" t="s">
        <v>21</v>
      </c>
      <c r="F40" s="6">
        <v>1</v>
      </c>
      <c r="G40" s="6">
        <v>750</v>
      </c>
      <c r="H40" s="13">
        <f t="shared" si="4"/>
        <v>750</v>
      </c>
    </row>
    <row r="41" spans="1:9" ht="15.75">
      <c r="B41" s="32" t="s">
        <v>85</v>
      </c>
      <c r="C41" s="6"/>
      <c r="D41" s="6"/>
      <c r="E41" s="6" t="s">
        <v>14</v>
      </c>
      <c r="F41" s="6">
        <v>1</v>
      </c>
      <c r="G41" s="17">
        <v>250</v>
      </c>
      <c r="H41" s="13">
        <f>F41*G41</f>
        <v>250</v>
      </c>
    </row>
    <row r="42" spans="1:9" ht="15.75">
      <c r="B42" s="36" t="s">
        <v>80</v>
      </c>
      <c r="C42" s="15"/>
      <c r="D42" s="15"/>
      <c r="E42" s="33" t="s">
        <v>2</v>
      </c>
      <c r="F42" s="34" t="s">
        <v>2</v>
      </c>
      <c r="G42" s="15"/>
      <c r="H42" s="16">
        <f>SUM(H33:H41)</f>
        <v>3066</v>
      </c>
      <c r="I42" s="28"/>
    </row>
    <row r="43" spans="1:9" ht="15.75">
      <c r="B43" s="10"/>
      <c r="C43" s="10"/>
      <c r="D43" s="10"/>
      <c r="E43" s="10"/>
      <c r="F43" s="10"/>
      <c r="G43" s="10"/>
      <c r="H43" s="10"/>
      <c r="I43" s="35"/>
    </row>
    <row r="44" spans="1:9" ht="15.75">
      <c r="A44" s="1" t="s">
        <v>73</v>
      </c>
      <c r="C44" s="5"/>
      <c r="D44" s="5"/>
      <c r="E44" s="5"/>
      <c r="F44" s="5"/>
      <c r="G44" s="5"/>
      <c r="H44" s="5"/>
      <c r="I44" s="5"/>
    </row>
    <row r="45" spans="1:9" ht="15.75">
      <c r="A45" s="6" t="s">
        <v>76</v>
      </c>
      <c r="B45" s="32" t="s">
        <v>63</v>
      </c>
      <c r="C45" s="6"/>
      <c r="D45" s="6"/>
      <c r="E45" s="6" t="s">
        <v>47</v>
      </c>
      <c r="F45" s="6">
        <v>18</v>
      </c>
      <c r="G45" s="6">
        <v>300</v>
      </c>
      <c r="H45" s="13">
        <f>+F45*G45</f>
        <v>5400</v>
      </c>
    </row>
    <row r="46" spans="1:9" ht="15.75">
      <c r="A46" s="6"/>
      <c r="B46" s="32" t="s">
        <v>64</v>
      </c>
      <c r="C46" s="6"/>
      <c r="D46" s="6"/>
      <c r="E46" s="6" t="s">
        <v>47</v>
      </c>
      <c r="F46" s="6">
        <v>7</v>
      </c>
      <c r="G46" s="6">
        <v>250</v>
      </c>
      <c r="H46" s="13">
        <f>+F46*G46</f>
        <v>1750</v>
      </c>
    </row>
    <row r="47" spans="1:9" ht="15.75">
      <c r="A47" s="6"/>
      <c r="B47" s="32" t="s">
        <v>86</v>
      </c>
      <c r="C47" s="6"/>
      <c r="D47" s="6"/>
      <c r="E47" s="6" t="s">
        <v>14</v>
      </c>
      <c r="F47" s="6">
        <v>1</v>
      </c>
      <c r="G47" s="6">
        <v>400</v>
      </c>
      <c r="H47" s="13">
        <f>+F47*G47</f>
        <v>400</v>
      </c>
    </row>
    <row r="48" spans="1:9" ht="15.75">
      <c r="A48" s="6"/>
      <c r="B48" s="32" t="s">
        <v>65</v>
      </c>
      <c r="C48" s="6"/>
      <c r="D48" s="6"/>
      <c r="E48" s="6" t="s">
        <v>18</v>
      </c>
      <c r="F48" s="6">
        <v>2740</v>
      </c>
      <c r="G48" s="6">
        <v>6</v>
      </c>
      <c r="H48" s="13">
        <f t="shared" ref="H48:H55" si="5">F48*G48</f>
        <v>16440</v>
      </c>
    </row>
    <row r="49" spans="1:8" ht="15.75">
      <c r="A49" s="6" t="s">
        <v>87</v>
      </c>
      <c r="B49" s="6" t="s">
        <v>88</v>
      </c>
      <c r="C49" s="6"/>
      <c r="D49" s="6"/>
      <c r="E49" s="6" t="s">
        <v>19</v>
      </c>
      <c r="F49" s="11">
        <v>56</v>
      </c>
      <c r="G49" s="6">
        <v>35</v>
      </c>
      <c r="H49" s="13">
        <f t="shared" si="5"/>
        <v>1960</v>
      </c>
    </row>
    <row r="50" spans="1:8" ht="15.75">
      <c r="A50" s="6" t="s">
        <v>89</v>
      </c>
      <c r="B50" s="6" t="s">
        <v>90</v>
      </c>
      <c r="C50" s="6"/>
      <c r="D50" s="6"/>
      <c r="E50" s="6" t="s">
        <v>19</v>
      </c>
      <c r="F50" s="11">
        <v>80</v>
      </c>
      <c r="G50" s="6">
        <v>35</v>
      </c>
      <c r="H50" s="13">
        <f t="shared" si="5"/>
        <v>2800</v>
      </c>
    </row>
    <row r="51" spans="1:8" ht="15.75">
      <c r="A51" s="6"/>
      <c r="B51" s="6" t="s">
        <v>91</v>
      </c>
      <c r="C51" s="6"/>
      <c r="D51" s="6"/>
      <c r="E51" s="6" t="s">
        <v>19</v>
      </c>
      <c r="F51" s="11">
        <v>312</v>
      </c>
      <c r="G51" s="6">
        <v>20</v>
      </c>
      <c r="H51" s="13">
        <f t="shared" si="5"/>
        <v>6240</v>
      </c>
    </row>
    <row r="52" spans="1:8" ht="15.75">
      <c r="A52" s="6"/>
      <c r="B52" s="32" t="s">
        <v>22</v>
      </c>
      <c r="C52" s="6"/>
      <c r="D52" s="6"/>
      <c r="E52" s="6" t="s">
        <v>19</v>
      </c>
      <c r="F52" s="6">
        <v>312</v>
      </c>
      <c r="G52" s="6">
        <v>4.5</v>
      </c>
      <c r="H52" s="13">
        <f t="shared" si="5"/>
        <v>1404</v>
      </c>
    </row>
    <row r="53" spans="1:8" ht="15.75">
      <c r="A53" s="6"/>
      <c r="B53" s="32" t="s">
        <v>23</v>
      </c>
      <c r="C53" s="6"/>
      <c r="D53" s="6"/>
      <c r="E53" s="6" t="s">
        <v>24</v>
      </c>
      <c r="F53" s="6">
        <v>2500</v>
      </c>
      <c r="G53" s="6">
        <v>2.5</v>
      </c>
      <c r="H53" s="13">
        <f t="shared" si="5"/>
        <v>6250</v>
      </c>
    </row>
    <row r="54" spans="1:8" ht="15.75">
      <c r="A54" s="6"/>
      <c r="B54" s="6" t="s">
        <v>28</v>
      </c>
      <c r="C54" s="6"/>
      <c r="D54" s="6"/>
      <c r="E54" s="6" t="s">
        <v>18</v>
      </c>
      <c r="F54" s="6">
        <v>3150</v>
      </c>
      <c r="G54" s="6">
        <v>4</v>
      </c>
      <c r="H54" s="13">
        <f t="shared" si="5"/>
        <v>12600</v>
      </c>
    </row>
    <row r="55" spans="1:8" ht="15.75">
      <c r="A55" s="6"/>
      <c r="B55" s="6" t="s">
        <v>92</v>
      </c>
      <c r="C55" s="6"/>
      <c r="D55" s="6"/>
      <c r="E55" s="6" t="s">
        <v>18</v>
      </c>
      <c r="F55" s="6">
        <v>600</v>
      </c>
      <c r="G55" s="6">
        <v>4</v>
      </c>
      <c r="H55" s="13">
        <f t="shared" si="5"/>
        <v>2400</v>
      </c>
    </row>
    <row r="56" spans="1:8" ht="15.75">
      <c r="A56" s="6"/>
      <c r="B56" s="32" t="s">
        <v>25</v>
      </c>
      <c r="C56" s="6"/>
      <c r="D56" s="6"/>
      <c r="E56" s="6" t="s">
        <v>24</v>
      </c>
      <c r="F56" s="6">
        <v>4200</v>
      </c>
      <c r="G56" s="6">
        <v>2.5</v>
      </c>
      <c r="H56" s="13">
        <f>F56:F56*G56:G56</f>
        <v>10500</v>
      </c>
    </row>
    <row r="57" spans="1:8" ht="15.75">
      <c r="A57" s="6"/>
      <c r="B57" s="32" t="s">
        <v>26</v>
      </c>
      <c r="C57" s="6"/>
      <c r="D57" s="6"/>
      <c r="E57" s="6" t="s">
        <v>14</v>
      </c>
      <c r="F57" s="6">
        <v>1</v>
      </c>
      <c r="G57" s="6">
        <v>500</v>
      </c>
      <c r="H57" s="13">
        <f>+F57*G57</f>
        <v>500</v>
      </c>
    </row>
    <row r="58" spans="1:8" ht="15.75">
      <c r="A58" s="6"/>
      <c r="B58" s="6" t="s">
        <v>27</v>
      </c>
      <c r="C58" s="6"/>
      <c r="D58" s="6"/>
      <c r="E58" s="6" t="s">
        <v>14</v>
      </c>
      <c r="F58" s="6">
        <v>1</v>
      </c>
      <c r="G58" s="6">
        <v>300</v>
      </c>
      <c r="H58" s="13">
        <f>+F58*G58</f>
        <v>300</v>
      </c>
    </row>
    <row r="59" spans="1:8" ht="15.75">
      <c r="A59" s="6" t="s">
        <v>93</v>
      </c>
      <c r="B59" s="6" t="s">
        <v>105</v>
      </c>
      <c r="C59" s="6"/>
      <c r="D59" s="6"/>
      <c r="E59" s="6" t="s">
        <v>18</v>
      </c>
      <c r="F59" s="6">
        <v>2500</v>
      </c>
      <c r="G59" s="6">
        <v>0.35</v>
      </c>
      <c r="H59" s="13">
        <f>F59*G59</f>
        <v>875</v>
      </c>
    </row>
    <row r="60" spans="1:8" ht="15.75">
      <c r="A60" s="6"/>
      <c r="B60" s="6" t="s">
        <v>106</v>
      </c>
      <c r="C60" s="6"/>
      <c r="D60" s="6"/>
      <c r="E60" s="6" t="s">
        <v>18</v>
      </c>
      <c r="F60" s="6">
        <v>3150</v>
      </c>
      <c r="G60" s="6">
        <v>0.35</v>
      </c>
      <c r="H60" s="13">
        <f>F60*G60</f>
        <v>1102.5</v>
      </c>
    </row>
    <row r="61" spans="1:8" ht="15.75">
      <c r="A61" s="6"/>
      <c r="B61" s="6" t="s">
        <v>103</v>
      </c>
      <c r="C61" s="6"/>
      <c r="D61" s="6"/>
      <c r="E61" s="6" t="s">
        <v>18</v>
      </c>
      <c r="F61" s="6">
        <v>2500</v>
      </c>
      <c r="G61" s="6">
        <v>1</v>
      </c>
      <c r="H61" s="13">
        <f>F61*G61</f>
        <v>2500</v>
      </c>
    </row>
    <row r="62" spans="1:8" ht="15.75">
      <c r="A62" s="6"/>
      <c r="B62" s="32" t="s">
        <v>43</v>
      </c>
      <c r="C62" s="6"/>
      <c r="D62" s="6"/>
      <c r="E62" s="6" t="s">
        <v>18</v>
      </c>
      <c r="F62" s="6">
        <v>3150</v>
      </c>
      <c r="G62" s="6">
        <v>1</v>
      </c>
      <c r="H62" s="13">
        <f t="shared" ref="H62:H70" si="6">F62*G62</f>
        <v>3150</v>
      </c>
    </row>
    <row r="63" spans="1:8" ht="15.75">
      <c r="A63" s="6"/>
      <c r="B63" s="6" t="s">
        <v>29</v>
      </c>
      <c r="C63" s="6"/>
      <c r="D63" s="6"/>
      <c r="E63" s="6" t="s">
        <v>18</v>
      </c>
      <c r="F63" s="6">
        <v>1250</v>
      </c>
      <c r="G63" s="6">
        <v>1.25</v>
      </c>
      <c r="H63" s="13">
        <f t="shared" si="6"/>
        <v>1562.5</v>
      </c>
    </row>
    <row r="64" spans="1:8" ht="15.75">
      <c r="A64" s="6"/>
      <c r="B64" s="6" t="s">
        <v>55</v>
      </c>
      <c r="C64" s="6"/>
      <c r="D64" s="6"/>
      <c r="E64" s="6" t="s">
        <v>18</v>
      </c>
      <c r="F64" s="6">
        <v>2500</v>
      </c>
      <c r="G64" s="6">
        <v>2.5</v>
      </c>
      <c r="H64" s="13">
        <f t="shared" si="6"/>
        <v>6250</v>
      </c>
    </row>
    <row r="65" spans="1:9" ht="15.75">
      <c r="A65" s="6"/>
      <c r="B65" s="6" t="s">
        <v>94</v>
      </c>
      <c r="C65" s="6"/>
      <c r="D65" s="6"/>
      <c r="E65" s="6" t="s">
        <v>18</v>
      </c>
      <c r="F65" s="6">
        <v>450</v>
      </c>
      <c r="G65" s="6">
        <v>2</v>
      </c>
      <c r="H65" s="13">
        <f t="shared" si="6"/>
        <v>900</v>
      </c>
    </row>
    <row r="66" spans="1:9" ht="15.75">
      <c r="A66" s="6"/>
      <c r="B66" s="6" t="s">
        <v>95</v>
      </c>
      <c r="C66" s="6"/>
      <c r="D66" s="6"/>
      <c r="E66" s="6" t="s">
        <v>18</v>
      </c>
      <c r="F66" s="6">
        <v>4200</v>
      </c>
      <c r="G66" s="6">
        <v>5</v>
      </c>
      <c r="H66" s="13">
        <f t="shared" si="6"/>
        <v>21000</v>
      </c>
    </row>
    <row r="67" spans="1:9" ht="15.75">
      <c r="A67" s="6"/>
      <c r="B67" s="6" t="s">
        <v>30</v>
      </c>
      <c r="C67" s="6"/>
      <c r="D67" s="6"/>
      <c r="E67" s="6" t="s">
        <v>14</v>
      </c>
      <c r="F67" s="6">
        <v>1</v>
      </c>
      <c r="G67" s="6">
        <v>400</v>
      </c>
      <c r="H67" s="13">
        <f t="shared" si="6"/>
        <v>400</v>
      </c>
    </row>
    <row r="68" spans="1:9" ht="15.75">
      <c r="A68" s="6"/>
      <c r="B68" s="6" t="s">
        <v>44</v>
      </c>
      <c r="C68" s="6"/>
      <c r="D68" s="6"/>
      <c r="E68" s="6" t="s">
        <v>19</v>
      </c>
      <c r="F68" s="11">
        <v>312</v>
      </c>
      <c r="G68" s="6">
        <v>3</v>
      </c>
      <c r="H68" s="13">
        <f t="shared" si="6"/>
        <v>936</v>
      </c>
    </row>
    <row r="69" spans="1:9" ht="15.75">
      <c r="A69" s="6"/>
      <c r="B69" s="6" t="s">
        <v>31</v>
      </c>
      <c r="C69" s="6"/>
      <c r="D69" s="6"/>
      <c r="E69" s="6" t="s">
        <v>32</v>
      </c>
      <c r="F69" s="11">
        <v>1</v>
      </c>
      <c r="G69" s="6">
        <v>500</v>
      </c>
      <c r="H69" s="13">
        <f t="shared" si="6"/>
        <v>500</v>
      </c>
    </row>
    <row r="70" spans="1:9" ht="15.75">
      <c r="A70" s="6" t="s">
        <v>96</v>
      </c>
      <c r="B70" s="6" t="s">
        <v>97</v>
      </c>
      <c r="C70" s="6"/>
      <c r="D70" s="6"/>
      <c r="E70" s="6" t="s">
        <v>21</v>
      </c>
      <c r="F70" s="11">
        <v>1</v>
      </c>
      <c r="G70" s="6">
        <v>7500</v>
      </c>
      <c r="H70" s="13">
        <f t="shared" si="6"/>
        <v>7500</v>
      </c>
    </row>
    <row r="71" spans="1:9" ht="15.75">
      <c r="A71" s="6"/>
      <c r="B71" s="6" t="s">
        <v>33</v>
      </c>
      <c r="C71" s="6"/>
      <c r="D71" s="6"/>
      <c r="E71" s="6" t="s">
        <v>21</v>
      </c>
      <c r="F71" s="6">
        <v>1</v>
      </c>
      <c r="G71" s="6">
        <v>1800</v>
      </c>
      <c r="H71" s="13">
        <f>F71*G71</f>
        <v>1800</v>
      </c>
    </row>
    <row r="72" spans="1:9" ht="15.75">
      <c r="A72" s="6"/>
      <c r="B72" s="6" t="s">
        <v>98</v>
      </c>
      <c r="C72" s="6"/>
      <c r="D72" s="6"/>
      <c r="E72" s="6" t="s">
        <v>21</v>
      </c>
      <c r="F72" s="6">
        <v>15</v>
      </c>
      <c r="G72" s="6">
        <v>600</v>
      </c>
      <c r="H72" s="13">
        <f>F72*G72</f>
        <v>9000</v>
      </c>
    </row>
    <row r="73" spans="1:9" ht="15.75">
      <c r="A73" s="6" t="s">
        <v>99</v>
      </c>
      <c r="B73" s="6" t="s">
        <v>34</v>
      </c>
      <c r="C73" s="6"/>
      <c r="D73" s="6"/>
      <c r="E73" s="6" t="s">
        <v>18</v>
      </c>
      <c r="F73" s="17">
        <v>0</v>
      </c>
      <c r="G73" s="6">
        <v>1.2</v>
      </c>
      <c r="H73" s="13">
        <f>(F73*G73)</f>
        <v>0</v>
      </c>
    </row>
    <row r="74" spans="1:9" ht="15.75">
      <c r="A74" s="6"/>
      <c r="B74" s="6" t="s">
        <v>45</v>
      </c>
      <c r="C74" s="6"/>
      <c r="D74" s="6"/>
      <c r="E74" s="6" t="s">
        <v>18</v>
      </c>
      <c r="F74" s="6">
        <v>0</v>
      </c>
      <c r="G74" s="6">
        <v>1.4</v>
      </c>
      <c r="H74" s="13">
        <f>(F74*G74)</f>
        <v>0</v>
      </c>
    </row>
    <row r="75" spans="1:9" ht="15.75">
      <c r="A75" s="6"/>
      <c r="B75" s="32" t="s">
        <v>57</v>
      </c>
      <c r="C75" s="6"/>
      <c r="D75" s="6"/>
      <c r="E75" s="6" t="s">
        <v>32</v>
      </c>
      <c r="F75" s="11">
        <v>0</v>
      </c>
      <c r="G75" s="6">
        <v>300</v>
      </c>
      <c r="H75" s="13">
        <f t="shared" ref="H75" si="7">F75*G75</f>
        <v>0</v>
      </c>
    </row>
    <row r="76" spans="1:9" ht="15.75">
      <c r="A76" s="6"/>
      <c r="B76" s="6" t="s">
        <v>35</v>
      </c>
      <c r="C76" s="6"/>
      <c r="D76" s="6"/>
      <c r="E76" s="6" t="s">
        <v>24</v>
      </c>
      <c r="F76" s="6">
        <v>0</v>
      </c>
      <c r="G76" s="6">
        <v>0.1</v>
      </c>
      <c r="H76" s="13">
        <f>(F76:F76*2.5)*G76:G76</f>
        <v>0</v>
      </c>
    </row>
    <row r="77" spans="1:9" ht="15.75">
      <c r="A77" s="6"/>
      <c r="B77" s="6" t="s">
        <v>36</v>
      </c>
      <c r="C77" s="6"/>
      <c r="D77" s="6"/>
      <c r="E77" s="6" t="s">
        <v>18</v>
      </c>
      <c r="F77" s="6">
        <v>2500</v>
      </c>
      <c r="G77" s="6">
        <v>0.5</v>
      </c>
      <c r="H77" s="13">
        <f>F77*G77</f>
        <v>1250</v>
      </c>
    </row>
    <row r="78" spans="1:9" ht="15.75">
      <c r="A78" s="6"/>
      <c r="B78" s="6" t="s">
        <v>37</v>
      </c>
      <c r="C78" s="6"/>
      <c r="D78" s="6"/>
      <c r="E78" s="6" t="s">
        <v>21</v>
      </c>
      <c r="F78" s="6">
        <v>1</v>
      </c>
      <c r="G78" s="6">
        <v>200</v>
      </c>
      <c r="H78" s="13">
        <f>F78*G78</f>
        <v>200</v>
      </c>
    </row>
    <row r="79" spans="1:9" ht="15.75">
      <c r="A79" s="18" t="s">
        <v>38</v>
      </c>
      <c r="B79" s="19"/>
      <c r="C79" s="19"/>
      <c r="D79" s="19"/>
      <c r="E79" s="19"/>
      <c r="F79" s="19"/>
      <c r="G79" s="19"/>
      <c r="H79" s="20">
        <f>SUM(H45:H78)</f>
        <v>127870</v>
      </c>
      <c r="I79" s="8"/>
    </row>
    <row r="80" spans="1:9" ht="15.75">
      <c r="A80" s="10"/>
      <c r="B80" s="10"/>
      <c r="C80" s="10"/>
      <c r="D80" s="10"/>
      <c r="E80" s="10"/>
      <c r="F80" s="10"/>
      <c r="G80" s="10"/>
      <c r="H80" s="10"/>
    </row>
    <row r="81" spans="1:9" ht="15.75">
      <c r="A81" s="1" t="s">
        <v>67</v>
      </c>
      <c r="B81" s="5"/>
      <c r="C81" s="5"/>
      <c r="D81" s="5"/>
      <c r="E81" s="5"/>
      <c r="F81" s="5"/>
      <c r="G81" s="5"/>
      <c r="H81" s="5"/>
    </row>
    <row r="82" spans="1:9" ht="15.75">
      <c r="A82" s="6">
        <v>15000</v>
      </c>
      <c r="B82" s="6" t="s">
        <v>69</v>
      </c>
      <c r="C82" s="6"/>
      <c r="D82" s="6"/>
      <c r="E82" s="6" t="s">
        <v>20</v>
      </c>
      <c r="F82" s="11">
        <v>1</v>
      </c>
      <c r="G82" s="6">
        <v>8000</v>
      </c>
      <c r="H82" s="13">
        <f>F82*G82</f>
        <v>8000</v>
      </c>
    </row>
    <row r="83" spans="1:9" ht="15.75">
      <c r="A83" s="6">
        <v>16000</v>
      </c>
      <c r="B83" s="32" t="s">
        <v>68</v>
      </c>
      <c r="C83" s="6"/>
      <c r="D83" s="6"/>
      <c r="E83" s="6" t="s">
        <v>20</v>
      </c>
      <c r="F83" s="11">
        <v>1</v>
      </c>
      <c r="G83" s="6">
        <v>2500</v>
      </c>
      <c r="H83" s="13">
        <f>F83*G83</f>
        <v>2500</v>
      </c>
    </row>
    <row r="84" spans="1:9" ht="15.75">
      <c r="A84" s="18" t="s">
        <v>100</v>
      </c>
      <c r="B84" s="21"/>
      <c r="C84" s="21"/>
      <c r="D84" s="21"/>
      <c r="E84" s="21"/>
      <c r="F84" s="21"/>
      <c r="G84" s="21"/>
      <c r="H84" s="20">
        <f>SUM(H82:H83)</f>
        <v>10500</v>
      </c>
      <c r="I84" s="8"/>
    </row>
    <row r="85" spans="1:9" ht="15.75">
      <c r="A85" s="10"/>
      <c r="B85" s="10"/>
      <c r="C85" s="10"/>
      <c r="D85" s="10"/>
      <c r="E85" s="10"/>
      <c r="F85" s="10"/>
      <c r="G85" s="10"/>
      <c r="H85" s="10"/>
    </row>
    <row r="86" spans="1:9" ht="15.75">
      <c r="A86" s="5"/>
      <c r="B86" s="5"/>
      <c r="C86" s="5"/>
      <c r="D86" s="5"/>
      <c r="E86" s="5"/>
      <c r="F86" s="5"/>
      <c r="G86" s="5"/>
      <c r="H86" s="5"/>
    </row>
    <row r="87" spans="1:9" ht="15.75">
      <c r="A87" s="6"/>
      <c r="B87" s="18" t="s">
        <v>39</v>
      </c>
      <c r="C87" s="21"/>
      <c r="D87" s="21"/>
      <c r="E87" s="21"/>
      <c r="F87" s="21"/>
      <c r="G87" s="21"/>
      <c r="H87" s="20">
        <f>(H16+H30+H42+H79+H84)</f>
        <v>199293.13750000001</v>
      </c>
      <c r="I87" s="8"/>
    </row>
    <row r="88" spans="1:9" ht="15.75">
      <c r="A88" s="6"/>
      <c r="B88" s="22" t="s">
        <v>56</v>
      </c>
      <c r="C88" s="23"/>
      <c r="D88" s="23"/>
      <c r="E88" s="37">
        <v>0.08</v>
      </c>
      <c r="F88" s="23"/>
      <c r="H88" s="24">
        <f>H87*E88</f>
        <v>15943.451000000001</v>
      </c>
      <c r="I88" s="8"/>
    </row>
    <row r="89" spans="1:9" ht="15.75">
      <c r="A89" s="6"/>
      <c r="B89" s="22" t="s">
        <v>42</v>
      </c>
      <c r="C89" s="23"/>
      <c r="D89" s="23"/>
      <c r="E89" s="37">
        <v>0.06</v>
      </c>
      <c r="F89" s="23" t="s">
        <v>101</v>
      </c>
      <c r="H89" s="24">
        <f>(H87+H88)*0.06*0.5</f>
        <v>6457.0976550000005</v>
      </c>
      <c r="I89" s="8"/>
    </row>
    <row r="90" spans="1:9" ht="15.75">
      <c r="A90" s="6"/>
      <c r="B90" s="25" t="s">
        <v>40</v>
      </c>
      <c r="C90" s="23"/>
      <c r="D90" s="23"/>
      <c r="E90" s="23"/>
      <c r="F90" s="23"/>
      <c r="G90" s="23"/>
      <c r="H90" s="26">
        <f>H87+H88+H89</f>
        <v>221693.686155</v>
      </c>
      <c r="I90" s="8"/>
    </row>
    <row r="91" spans="1:9" ht="15.75">
      <c r="A91" s="5"/>
      <c r="B91" s="10" t="s">
        <v>102</v>
      </c>
      <c r="C91" s="10"/>
      <c r="D91" s="10"/>
      <c r="E91" s="10">
        <v>2750</v>
      </c>
      <c r="F91" s="10" t="s">
        <v>18</v>
      </c>
      <c r="G91" s="10"/>
      <c r="H91" s="38">
        <f>H90/E91</f>
        <v>80.615885874545455</v>
      </c>
    </row>
  </sheetData>
  <phoneticPr fontId="9" type="noConversion"/>
  <pageMargins left="0.7" right="0.35" top="0.5" bottom="0.55000000000000004" header="0.5" footer="0.5"/>
  <pageSetup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OutlineSymbols="0" zoomScale="87" workbookViewId="0"/>
  </sheetViews>
  <sheetFormatPr defaultColWidth="9.6640625" defaultRowHeight="15"/>
  <cols>
    <col min="1" max="16384" width="9.6640625" style="27"/>
  </cols>
  <sheetData/>
  <phoneticPr fontId="9" type="noConversion"/>
  <pageMargins left="0.7" right="0.35" top="0.5" bottom="0.55000000000000004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Gibler</dc:creator>
  <cp:lastModifiedBy>Danielle C. Hardy</cp:lastModifiedBy>
  <cp:lastPrinted>2016-08-12T20:40:39Z</cp:lastPrinted>
  <dcterms:created xsi:type="dcterms:W3CDTF">2009-11-14T01:23:53Z</dcterms:created>
  <dcterms:modified xsi:type="dcterms:W3CDTF">2017-02-09T21:06:25Z</dcterms:modified>
</cp:coreProperties>
</file>